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otla\Desktop\Cuenta anual 2020\1.5 Otros\"/>
    </mc:Choice>
  </mc:AlternateContent>
  <xr:revisionPtr revIDLastSave="0" documentId="13_ncr:1_{1DB75C86-4AEE-49B5-A112-83DB42071F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ciembre" sheetId="1" r:id="rId1"/>
  </sheets>
  <definedNames>
    <definedName name="_xlnm.Print_Area" localSheetId="0">Diciembre!$A$1:$M$38</definedName>
  </definedNames>
  <calcPr calcId="181029"/>
</workbook>
</file>

<file path=xl/calcChain.xml><?xml version="1.0" encoding="utf-8"?>
<calcChain xmlns="http://schemas.openxmlformats.org/spreadsheetml/2006/main">
  <c r="I28" i="1" l="1"/>
  <c r="H28" i="1"/>
  <c r="D28" i="1"/>
  <c r="B28" i="1"/>
  <c r="M24" i="1"/>
  <c r="E24" i="1"/>
  <c r="C24" i="1"/>
  <c r="L20" i="1"/>
  <c r="M20" i="1" s="1"/>
  <c r="G20" i="1"/>
  <c r="K20" i="1" s="1"/>
  <c r="F20" i="1"/>
  <c r="L19" i="1"/>
  <c r="M19" i="1" s="1"/>
  <c r="G19" i="1"/>
  <c r="K19" i="1" s="1"/>
  <c r="F19" i="1"/>
  <c r="L18" i="1"/>
  <c r="M18" i="1" s="1"/>
  <c r="G18" i="1"/>
  <c r="K18" i="1" s="1"/>
  <c r="F18" i="1"/>
  <c r="E17" i="1"/>
  <c r="C17" i="1"/>
  <c r="L16" i="1"/>
  <c r="M16" i="1" s="1"/>
  <c r="G16" i="1"/>
  <c r="K16" i="1" s="1"/>
  <c r="F16" i="1"/>
  <c r="L15" i="1"/>
  <c r="M15" i="1" s="1"/>
  <c r="G15" i="1"/>
  <c r="K15" i="1" s="1"/>
  <c r="F15" i="1"/>
  <c r="L14" i="1"/>
  <c r="M14" i="1" s="1"/>
  <c r="G14" i="1"/>
  <c r="K14" i="1" s="1"/>
  <c r="F14" i="1"/>
  <c r="M13" i="1"/>
  <c r="J13" i="1"/>
  <c r="G13" i="1"/>
  <c r="L12" i="1"/>
  <c r="M12" i="1" s="1"/>
  <c r="G12" i="1"/>
  <c r="K12" i="1" s="1"/>
  <c r="F12" i="1"/>
  <c r="L11" i="1"/>
  <c r="M11" i="1" s="1"/>
  <c r="G11" i="1"/>
  <c r="K11" i="1" s="1"/>
  <c r="F11" i="1"/>
  <c r="L10" i="1"/>
  <c r="M10" i="1" s="1"/>
  <c r="J10" i="1"/>
  <c r="G10" i="1"/>
  <c r="F10" i="1"/>
  <c r="L9" i="1"/>
  <c r="M9" i="1" s="1"/>
  <c r="G9" i="1"/>
  <c r="K9" i="1" s="1"/>
  <c r="F9" i="1"/>
  <c r="K13" i="1" l="1"/>
  <c r="G24" i="1"/>
  <c r="C28" i="1"/>
  <c r="I29" i="1"/>
  <c r="G17" i="1"/>
  <c r="K17" i="1" s="1"/>
  <c r="F17" i="1"/>
  <c r="K10" i="1"/>
  <c r="L17" i="1"/>
  <c r="M17" i="1" s="1"/>
  <c r="E28" i="1"/>
  <c r="J28" i="1"/>
  <c r="J29" i="1" s="1"/>
  <c r="G28" i="1" l="1"/>
  <c r="K28" i="1"/>
  <c r="L28" i="1"/>
  <c r="M28" i="1" s="1"/>
  <c r="F28" i="1"/>
</calcChain>
</file>

<file path=xl/sharedStrings.xml><?xml version="1.0" encoding="utf-8"?>
<sst xmlns="http://schemas.openxmlformats.org/spreadsheetml/2006/main" count="53" uniqueCount="53">
  <si>
    <t>MUNICIPIO DE SAN FELIPE ORIZATLAN, HIDALGO.</t>
  </si>
  <si>
    <t>CUADRO RESUMEN DE LA SITUACION FINANCIERA</t>
  </si>
  <si>
    <t>AL 31 DE DICIEMBRE 2020</t>
  </si>
  <si>
    <t>cuentas de resultados</t>
  </si>
  <si>
    <t>cuentas de balance</t>
  </si>
  <si>
    <t>FUENTE DE FINANCIAMIENTO</t>
  </si>
  <si>
    <t>APROBADO/MOD</t>
  </si>
  <si>
    <t>ING. Y OTROS BEN.</t>
  </si>
  <si>
    <t>INTERESES</t>
  </si>
  <si>
    <t>GTOS. Y OTRAS</t>
  </si>
  <si>
    <t>%</t>
  </si>
  <si>
    <t>POR</t>
  </si>
  <si>
    <t>SALDOS EN</t>
  </si>
  <si>
    <t>CTAS. DEUDORAS</t>
  </si>
  <si>
    <t>CTAS. ACREEDORAS</t>
  </si>
  <si>
    <t xml:space="preserve">DIFERENCIA </t>
  </si>
  <si>
    <t>AVANCE (%)</t>
  </si>
  <si>
    <t>ANUAL</t>
  </si>
  <si>
    <t>ACUMULADOS</t>
  </si>
  <si>
    <t>GENERADOS ACUM.</t>
  </si>
  <si>
    <t>PERD. ACUMULADOS</t>
  </si>
  <si>
    <t>EROGAR</t>
  </si>
  <si>
    <t>BANCOS</t>
  </si>
  <si>
    <t>DE ACTIVO</t>
  </si>
  <si>
    <t>DE PASIVO</t>
  </si>
  <si>
    <t>/CTAS RESULTADOS</t>
  </si>
  <si>
    <t>FIN.</t>
  </si>
  <si>
    <t>FIS.</t>
  </si>
  <si>
    <t>2 0 20</t>
  </si>
  <si>
    <t>REPO</t>
  </si>
  <si>
    <t>FONDO GRAL. PARTICIPACIONES</t>
  </si>
  <si>
    <t>FOMENTO MPAL.</t>
  </si>
  <si>
    <t>FORTAMUN</t>
  </si>
  <si>
    <t xml:space="preserve">FAISM </t>
  </si>
  <si>
    <t>FISCALIZACION Y RECAUDACION</t>
  </si>
  <si>
    <t>IEPS GASOLINAS</t>
  </si>
  <si>
    <t>IEPS TABACOS</t>
  </si>
  <si>
    <t>ISAN</t>
  </si>
  <si>
    <t>CISAN</t>
  </si>
  <si>
    <t>FONDO DE ISR</t>
  </si>
  <si>
    <t>FEIEF</t>
  </si>
  <si>
    <t>2 0 1 6</t>
  </si>
  <si>
    <t>FAISM</t>
  </si>
  <si>
    <t>SUMAS</t>
  </si>
  <si>
    <t>C.P. MA. ISABEL ESPINOZA RODRIGUEZ</t>
  </si>
  <si>
    <t>L.D. ERIKA SAAB LARA</t>
  </si>
  <si>
    <t>SINDICO PROCURADOR</t>
  </si>
  <si>
    <t>Vo. Bo.</t>
  </si>
  <si>
    <t>PRESIDENTE MUNICIPAL</t>
  </si>
  <si>
    <t>TESORERA MUNICIPAL</t>
  </si>
  <si>
    <t>ELABORÓ</t>
  </si>
  <si>
    <t>AUTORIZÓ</t>
  </si>
  <si>
    <t>T.S. CIRILO HUMBERTO DE LA CRUZ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</si>
</sst>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3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164" fontId="1" fillId="2" borderId="15" xfId="1" applyFont="1" applyFill="1" applyBorder="1" applyAlignment="1">
      <alignment horizontal="center"/>
    </xf>
    <xf numFmtId="164" fontId="1" fillId="0" borderId="15" xfId="1" applyFont="1" applyFill="1" applyBorder="1" applyAlignment="1">
      <alignment horizontal="center"/>
    </xf>
    <xf numFmtId="9" fontId="1" fillId="0" borderId="16" xfId="0" applyNumberFormat="1" applyFont="1" applyBorder="1"/>
    <xf numFmtId="4" fontId="1" fillId="0" borderId="15" xfId="0" applyNumberFormat="1" applyFont="1" applyFill="1" applyBorder="1" applyAlignment="1">
      <alignment horizontal="center"/>
    </xf>
    <xf numFmtId="9" fontId="1" fillId="0" borderId="15" xfId="0" applyNumberFormat="1" applyFont="1" applyFill="1" applyBorder="1"/>
    <xf numFmtId="9" fontId="1" fillId="2" borderId="15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0" borderId="20" xfId="0" applyFont="1" applyBorder="1"/>
    <xf numFmtId="4" fontId="1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/>
    <xf numFmtId="4" fontId="1" fillId="0" borderId="15" xfId="0" applyNumberFormat="1" applyFont="1" applyFill="1" applyBorder="1"/>
    <xf numFmtId="4" fontId="1" fillId="0" borderId="15" xfId="0" applyNumberFormat="1" applyFont="1" applyBorder="1"/>
    <xf numFmtId="9" fontId="1" fillId="0" borderId="15" xfId="0" applyNumberFormat="1" applyFont="1" applyBorder="1"/>
    <xf numFmtId="0" fontId="1" fillId="3" borderId="21" xfId="0" applyFont="1" applyFill="1" applyBorder="1"/>
    <xf numFmtId="4" fontId="1" fillId="3" borderId="22" xfId="0" applyNumberFormat="1" applyFont="1" applyFill="1" applyBorder="1"/>
    <xf numFmtId="9" fontId="1" fillId="3" borderId="22" xfId="0" applyNumberFormat="1" applyFont="1" applyFill="1" applyBorder="1"/>
    <xf numFmtId="9" fontId="1" fillId="3" borderId="23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164" fontId="1" fillId="2" borderId="0" xfId="1" applyFont="1" applyFill="1"/>
    <xf numFmtId="4" fontId="1" fillId="2" borderId="0" xfId="0" applyNumberFormat="1" applyFont="1" applyFill="1"/>
    <xf numFmtId="0" fontId="1" fillId="0" borderId="0" xfId="0" applyFont="1" applyBorder="1"/>
    <xf numFmtId="0" fontId="3" fillId="2" borderId="0" xfId="0" applyFont="1" applyFill="1" applyBorder="1"/>
    <xf numFmtId="49" fontId="3" fillId="2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abSelected="1" zoomScaleNormal="100" zoomScaleSheetLayoutView="115" workbookViewId="0">
      <selection sqref="A1:M1"/>
    </sheetView>
  </sheetViews>
  <sheetFormatPr baseColWidth="10" defaultRowHeight="12.75" x14ac:dyDescent="0.2"/>
  <cols>
    <col min="1" max="1" width="17.28515625" style="34" customWidth="1"/>
    <col min="2" max="2" width="13.42578125" style="34" customWidth="1"/>
    <col min="3" max="3" width="14.7109375" style="34" customWidth="1"/>
    <col min="4" max="4" width="12.7109375" style="34" customWidth="1"/>
    <col min="5" max="5" width="14.42578125" style="34" customWidth="1"/>
    <col min="6" max="6" width="11.7109375" style="34" customWidth="1"/>
    <col min="7" max="7" width="14.7109375" style="34" customWidth="1"/>
    <col min="8" max="8" width="15.28515625" style="34" customWidth="1"/>
    <col min="9" max="9" width="13.85546875" style="34" customWidth="1"/>
    <col min="10" max="10" width="12.7109375" style="34" bestFit="1" customWidth="1"/>
    <col min="11" max="11" width="17.85546875" style="34" bestFit="1" customWidth="1"/>
    <col min="12" max="13" width="11.7109375" style="34" bestFit="1" customWidth="1"/>
    <col min="14" max="14" width="15.28515625" style="34" bestFit="1" customWidth="1"/>
    <col min="15" max="16384" width="11.42578125" style="34"/>
  </cols>
  <sheetData>
    <row r="1" spans="1:14" s="1" customForma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1" customForma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s="1" customFormat="1" x14ac:dyDescent="0.2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s="1" customFormat="1" ht="13.5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s="1" customFormat="1" x14ac:dyDescent="0.2">
      <c r="A5" s="39"/>
      <c r="B5" s="3"/>
      <c r="C5" s="48" t="s">
        <v>3</v>
      </c>
      <c r="D5" s="49"/>
      <c r="E5" s="49"/>
      <c r="F5" s="49"/>
      <c r="G5" s="50"/>
      <c r="H5" s="51" t="s">
        <v>4</v>
      </c>
      <c r="I5" s="49"/>
      <c r="J5" s="49"/>
      <c r="K5" s="52"/>
      <c r="L5" s="4"/>
      <c r="M5" s="2"/>
    </row>
    <row r="6" spans="1:14" s="1" customFormat="1" x14ac:dyDescent="0.2">
      <c r="A6" s="53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7" t="s">
        <v>16</v>
      </c>
      <c r="M6" s="58"/>
    </row>
    <row r="7" spans="1:14" s="1" customFormat="1" x14ac:dyDescent="0.2">
      <c r="A7" s="54"/>
      <c r="B7" s="5" t="s">
        <v>17</v>
      </c>
      <c r="C7" s="5" t="s">
        <v>18</v>
      </c>
      <c r="D7" s="5" t="s">
        <v>19</v>
      </c>
      <c r="E7" s="5" t="s">
        <v>20</v>
      </c>
      <c r="F7" s="56"/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</row>
    <row r="8" spans="1:14" s="1" customFormat="1" x14ac:dyDescent="0.2">
      <c r="A8" s="6" t="s">
        <v>28</v>
      </c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9"/>
    </row>
    <row r="9" spans="1:14" s="1" customFormat="1" x14ac:dyDescent="0.2">
      <c r="A9" s="10" t="s">
        <v>29</v>
      </c>
      <c r="B9" s="11">
        <v>4716041.99</v>
      </c>
      <c r="C9" s="11">
        <v>4664037.8600000003</v>
      </c>
      <c r="D9" s="11"/>
      <c r="E9" s="12">
        <v>4617299.3099999996</v>
      </c>
      <c r="F9" s="13">
        <f>E9*1/C9</f>
        <v>0.98997895141442938</v>
      </c>
      <c r="G9" s="14">
        <f t="shared" ref="G9:G20" si="0">C9+D9-E9</f>
        <v>46738.550000000745</v>
      </c>
      <c r="H9" s="12">
        <v>48490.15</v>
      </c>
      <c r="I9" s="12"/>
      <c r="J9" s="12">
        <v>1751.6</v>
      </c>
      <c r="K9" s="11">
        <f>G9-H9-I9+J9</f>
        <v>7.4351191869936883E-10</v>
      </c>
      <c r="L9" s="15">
        <f>IF(B9=0,0,E9/B9)</f>
        <v>0.97906238319985772</v>
      </c>
      <c r="M9" s="16">
        <f t="shared" ref="M9:M20" si="1">L9</f>
        <v>0.97906238319985772</v>
      </c>
      <c r="N9" s="17"/>
    </row>
    <row r="10" spans="1:14" s="1" customFormat="1" ht="25.5" x14ac:dyDescent="0.2">
      <c r="A10" s="10" t="s">
        <v>30</v>
      </c>
      <c r="B10" s="11">
        <v>37905416</v>
      </c>
      <c r="C10" s="11">
        <v>33852497.079999998</v>
      </c>
      <c r="D10" s="11">
        <v>2107.81</v>
      </c>
      <c r="E10" s="12">
        <v>33599951.049999997</v>
      </c>
      <c r="F10" s="13">
        <f>E10*1/C10</f>
        <v>0.99253981089184684</v>
      </c>
      <c r="G10" s="14">
        <f t="shared" si="0"/>
        <v>254653.84000000358</v>
      </c>
      <c r="H10" s="12">
        <v>727987.85</v>
      </c>
      <c r="I10" s="12"/>
      <c r="J10" s="12">
        <f>515118.01-667+884</f>
        <v>515335.01</v>
      </c>
      <c r="K10" s="11">
        <f t="shared" ref="K10:K20" si="2">G10-H10-I10+J10</f>
        <v>42001.000000003609</v>
      </c>
      <c r="L10" s="15">
        <f>IF(B10=0,0,E10/B10)</f>
        <v>0.88641557317297337</v>
      </c>
      <c r="M10" s="16">
        <f t="shared" si="1"/>
        <v>0.88641557317297337</v>
      </c>
      <c r="N10" s="17"/>
    </row>
    <row r="11" spans="1:14" s="1" customFormat="1" x14ac:dyDescent="0.2">
      <c r="A11" s="10" t="s">
        <v>31</v>
      </c>
      <c r="B11" s="11">
        <v>18104254</v>
      </c>
      <c r="C11" s="11">
        <v>17327429.109999999</v>
      </c>
      <c r="D11" s="11">
        <v>1798.37</v>
      </c>
      <c r="E11" s="12">
        <v>16102834.119999999</v>
      </c>
      <c r="F11" s="13">
        <f>E11*1/C11</f>
        <v>0.92932621554958417</v>
      </c>
      <c r="G11" s="14">
        <f t="shared" si="0"/>
        <v>1226393.3600000013</v>
      </c>
      <c r="H11" s="12">
        <v>1226393.3600000001</v>
      </c>
      <c r="I11" s="12"/>
      <c r="J11" s="12">
        <v>0</v>
      </c>
      <c r="K11" s="11">
        <f t="shared" si="2"/>
        <v>1.1641532182693481E-9</v>
      </c>
      <c r="L11" s="15">
        <f>IF(B11=0,0,E11/B11)</f>
        <v>0.88945029825586841</v>
      </c>
      <c r="M11" s="16">
        <f t="shared" si="1"/>
        <v>0.88945029825586841</v>
      </c>
      <c r="N11" s="17"/>
    </row>
    <row r="12" spans="1:14" s="1" customFormat="1" x14ac:dyDescent="0.2">
      <c r="A12" s="10" t="s">
        <v>32</v>
      </c>
      <c r="B12" s="11">
        <v>27927581</v>
      </c>
      <c r="C12" s="11">
        <v>27927581.129999999</v>
      </c>
      <c r="D12" s="11">
        <v>3520.28</v>
      </c>
      <c r="E12" s="12">
        <v>27843649.140000001</v>
      </c>
      <c r="F12" s="13">
        <f>E12*1/C12</f>
        <v>0.99699465594212033</v>
      </c>
      <c r="G12" s="14">
        <f t="shared" si="0"/>
        <v>87452.269999999553</v>
      </c>
      <c r="H12" s="12">
        <v>169453.42</v>
      </c>
      <c r="I12" s="12"/>
      <c r="J12" s="12">
        <v>40000.15</v>
      </c>
      <c r="K12" s="11">
        <f t="shared" si="2"/>
        <v>-42001.000000000458</v>
      </c>
      <c r="L12" s="15">
        <f>IF(B12=0,0,E12/B12)</f>
        <v>0.99699466058302721</v>
      </c>
      <c r="M12" s="16">
        <f t="shared" si="1"/>
        <v>0.99699466058302721</v>
      </c>
      <c r="N12" s="17"/>
    </row>
    <row r="13" spans="1:14" s="1" customFormat="1" x14ac:dyDescent="0.2">
      <c r="A13" s="10" t="s">
        <v>33</v>
      </c>
      <c r="B13" s="11">
        <v>97032562</v>
      </c>
      <c r="C13" s="11">
        <v>97095171.859999999</v>
      </c>
      <c r="D13" s="11">
        <v>0</v>
      </c>
      <c r="E13" s="12">
        <v>91324029.840000004</v>
      </c>
      <c r="F13" s="13">
        <v>0.69</v>
      </c>
      <c r="G13" s="14">
        <f t="shared" si="0"/>
        <v>5771142.0199999958</v>
      </c>
      <c r="H13" s="12">
        <v>909810.09</v>
      </c>
      <c r="I13" s="12">
        <v>5329857.08</v>
      </c>
      <c r="J13" s="12">
        <f>91948.89+29247.27</f>
        <v>121196.16</v>
      </c>
      <c r="K13" s="11">
        <f>G13-H13-I13+J13</f>
        <v>-347328.99000000407</v>
      </c>
      <c r="L13" s="15">
        <v>0.69</v>
      </c>
      <c r="M13" s="16">
        <f t="shared" si="1"/>
        <v>0.69</v>
      </c>
      <c r="N13" s="17"/>
    </row>
    <row r="14" spans="1:14" s="1" customFormat="1" ht="25.5" x14ac:dyDescent="0.2">
      <c r="A14" s="10" t="s">
        <v>34</v>
      </c>
      <c r="B14" s="11">
        <v>677097</v>
      </c>
      <c r="C14" s="11">
        <v>593223.96</v>
      </c>
      <c r="D14" s="11"/>
      <c r="E14" s="12">
        <v>593223.96</v>
      </c>
      <c r="F14" s="13">
        <f t="shared" ref="F14:F20" si="3">E14*1/C14</f>
        <v>1</v>
      </c>
      <c r="G14" s="14">
        <f t="shared" si="0"/>
        <v>0</v>
      </c>
      <c r="H14" s="12">
        <v>0</v>
      </c>
      <c r="I14" s="12"/>
      <c r="J14" s="12"/>
      <c r="K14" s="11">
        <f t="shared" si="2"/>
        <v>0</v>
      </c>
      <c r="L14" s="15">
        <f t="shared" ref="L14:L20" si="4">IF(B14=0,0,E14/B14)</f>
        <v>0.8761284719914576</v>
      </c>
      <c r="M14" s="16">
        <f t="shared" si="1"/>
        <v>0.8761284719914576</v>
      </c>
      <c r="N14" s="17"/>
    </row>
    <row r="15" spans="1:14" s="1" customFormat="1" x14ac:dyDescent="0.2">
      <c r="A15" s="10" t="s">
        <v>35</v>
      </c>
      <c r="B15" s="11">
        <v>1466800</v>
      </c>
      <c r="C15" s="11">
        <v>1163055.49</v>
      </c>
      <c r="D15" s="11"/>
      <c r="E15" s="12">
        <v>1163055.49</v>
      </c>
      <c r="F15" s="13">
        <f t="shared" si="3"/>
        <v>1</v>
      </c>
      <c r="G15" s="14">
        <f t="shared" si="0"/>
        <v>0</v>
      </c>
      <c r="H15" s="12">
        <v>0</v>
      </c>
      <c r="I15" s="12"/>
      <c r="J15" s="12"/>
      <c r="K15" s="11">
        <f t="shared" si="2"/>
        <v>0</v>
      </c>
      <c r="L15" s="15">
        <f t="shared" si="4"/>
        <v>0.79292029588219248</v>
      </c>
      <c r="M15" s="16">
        <f t="shared" si="1"/>
        <v>0.79292029588219248</v>
      </c>
      <c r="N15" s="17"/>
    </row>
    <row r="16" spans="1:14" s="1" customFormat="1" x14ac:dyDescent="0.2">
      <c r="A16" s="10" t="s">
        <v>36</v>
      </c>
      <c r="B16" s="11">
        <v>959954</v>
      </c>
      <c r="C16" s="11">
        <v>631780.78</v>
      </c>
      <c r="D16" s="11"/>
      <c r="E16" s="12">
        <v>631780.78</v>
      </c>
      <c r="F16" s="13">
        <f t="shared" si="3"/>
        <v>1</v>
      </c>
      <c r="G16" s="14">
        <f t="shared" si="0"/>
        <v>0</v>
      </c>
      <c r="H16" s="12">
        <v>0</v>
      </c>
      <c r="I16" s="12"/>
      <c r="J16" s="12"/>
      <c r="K16" s="11">
        <f t="shared" si="2"/>
        <v>0</v>
      </c>
      <c r="L16" s="15">
        <f t="shared" si="4"/>
        <v>0.65813651487467106</v>
      </c>
      <c r="M16" s="16">
        <f t="shared" si="1"/>
        <v>0.65813651487467106</v>
      </c>
      <c r="N16" s="17"/>
    </row>
    <row r="17" spans="1:14" s="1" customFormat="1" x14ac:dyDescent="0.2">
      <c r="A17" s="10" t="s">
        <v>37</v>
      </c>
      <c r="B17" s="11">
        <v>300524</v>
      </c>
      <c r="C17" s="11">
        <f>451924.63+0.5</f>
        <v>451925.13</v>
      </c>
      <c r="D17" s="11"/>
      <c r="E17" s="12">
        <f>337729.35</f>
        <v>337729.35</v>
      </c>
      <c r="F17" s="13">
        <f t="shared" si="3"/>
        <v>0.7473126134853354</v>
      </c>
      <c r="G17" s="14">
        <f t="shared" si="0"/>
        <v>114195.78000000003</v>
      </c>
      <c r="H17" s="12">
        <v>114195.78</v>
      </c>
      <c r="I17" s="12"/>
      <c r="J17" s="12"/>
      <c r="K17" s="11">
        <f t="shared" si="2"/>
        <v>2.9103830456733704E-11</v>
      </c>
      <c r="L17" s="15">
        <f t="shared" si="4"/>
        <v>1.1238015932171805</v>
      </c>
      <c r="M17" s="16">
        <f t="shared" si="1"/>
        <v>1.1238015932171805</v>
      </c>
      <c r="N17" s="17"/>
    </row>
    <row r="18" spans="1:14" s="1" customFormat="1" x14ac:dyDescent="0.2">
      <c r="A18" s="18" t="s">
        <v>38</v>
      </c>
      <c r="B18" s="11">
        <v>60183</v>
      </c>
      <c r="C18" s="11">
        <v>60183.5</v>
      </c>
      <c r="D18" s="11"/>
      <c r="E18" s="12">
        <v>60183.5</v>
      </c>
      <c r="F18" s="13">
        <f t="shared" si="3"/>
        <v>1</v>
      </c>
      <c r="G18" s="14">
        <f t="shared" si="0"/>
        <v>0</v>
      </c>
      <c r="H18" s="12">
        <v>0</v>
      </c>
      <c r="I18" s="12"/>
      <c r="J18" s="12"/>
      <c r="K18" s="11">
        <f t="shared" si="2"/>
        <v>0</v>
      </c>
      <c r="L18" s="15">
        <f t="shared" si="4"/>
        <v>1.0000083079939517</v>
      </c>
      <c r="M18" s="16">
        <f t="shared" si="1"/>
        <v>1.0000083079939517</v>
      </c>
      <c r="N18" s="17"/>
    </row>
    <row r="19" spans="1:14" s="1" customFormat="1" x14ac:dyDescent="0.2">
      <c r="A19" s="19" t="s">
        <v>39</v>
      </c>
      <c r="B19" s="11">
        <v>2954527.34</v>
      </c>
      <c r="C19" s="11">
        <v>2701963.12</v>
      </c>
      <c r="D19" s="11"/>
      <c r="E19" s="12">
        <v>2447887.4</v>
      </c>
      <c r="F19" s="13">
        <f t="shared" si="3"/>
        <v>0.9059662516785203</v>
      </c>
      <c r="G19" s="14">
        <f t="shared" si="0"/>
        <v>254075.7200000002</v>
      </c>
      <c r="H19" s="12">
        <v>289824.65999999997</v>
      </c>
      <c r="I19" s="12"/>
      <c r="J19" s="12">
        <v>35748.94</v>
      </c>
      <c r="K19" s="11">
        <f t="shared" si="2"/>
        <v>2.3283064365386963E-10</v>
      </c>
      <c r="L19" s="15">
        <f t="shared" si="4"/>
        <v>0.82852081510946518</v>
      </c>
      <c r="M19" s="16">
        <f t="shared" si="1"/>
        <v>0.82852081510946518</v>
      </c>
      <c r="N19" s="17"/>
    </row>
    <row r="20" spans="1:14" s="1" customFormat="1" x14ac:dyDescent="0.2">
      <c r="A20" s="18" t="s">
        <v>40</v>
      </c>
      <c r="B20" s="11">
        <v>2079293.84</v>
      </c>
      <c r="C20" s="11">
        <v>4533273.04</v>
      </c>
      <c r="D20" s="11">
        <v>1</v>
      </c>
      <c r="E20" s="12">
        <v>4098268.49</v>
      </c>
      <c r="F20" s="13">
        <f t="shared" si="3"/>
        <v>0.90404183772703006</v>
      </c>
      <c r="G20" s="20">
        <f t="shared" si="0"/>
        <v>435005.54999999981</v>
      </c>
      <c r="H20" s="11">
        <v>435005.55</v>
      </c>
      <c r="I20" s="11"/>
      <c r="J20" s="11">
        <v>0</v>
      </c>
      <c r="K20" s="11">
        <f t="shared" si="2"/>
        <v>-1.7462298274040222E-10</v>
      </c>
      <c r="L20" s="15">
        <f t="shared" si="4"/>
        <v>1.9709905407116486</v>
      </c>
      <c r="M20" s="16">
        <f t="shared" si="1"/>
        <v>1.9709905407116486</v>
      </c>
      <c r="N20" s="17"/>
    </row>
    <row r="21" spans="1:14" s="1" customFormat="1" x14ac:dyDescent="0.2">
      <c r="A21" s="18"/>
      <c r="B21" s="21"/>
      <c r="C21" s="22"/>
      <c r="D21" s="22"/>
      <c r="E21" s="22"/>
      <c r="F21" s="23"/>
      <c r="G21" s="21"/>
      <c r="H21" s="21"/>
      <c r="I21" s="21"/>
      <c r="J21" s="21"/>
      <c r="K21" s="21"/>
      <c r="L21" s="21"/>
      <c r="M21" s="21"/>
      <c r="N21" s="17"/>
    </row>
    <row r="22" spans="1:14" s="1" customFormat="1" x14ac:dyDescent="0.2">
      <c r="A22" s="6"/>
      <c r="B22" s="11"/>
      <c r="C22" s="11"/>
      <c r="D22" s="11"/>
      <c r="E22" s="11"/>
      <c r="F22" s="13"/>
      <c r="G22" s="20"/>
      <c r="H22" s="11"/>
      <c r="I22" s="11"/>
      <c r="J22" s="11"/>
      <c r="K22" s="11"/>
      <c r="L22" s="15"/>
      <c r="M22" s="16"/>
    </row>
    <row r="23" spans="1:14" s="1" customFormat="1" x14ac:dyDescent="0.2">
      <c r="A23" s="6" t="s">
        <v>41</v>
      </c>
      <c r="B23" s="11"/>
      <c r="C23" s="11"/>
      <c r="D23" s="11"/>
      <c r="E23" s="11"/>
      <c r="F23" s="13"/>
      <c r="G23" s="20"/>
      <c r="H23" s="11"/>
      <c r="I23" s="11"/>
      <c r="J23" s="11"/>
      <c r="K23" s="11"/>
      <c r="L23" s="15"/>
      <c r="M23" s="16"/>
    </row>
    <row r="24" spans="1:14" s="1" customFormat="1" x14ac:dyDescent="0.2">
      <c r="A24" s="6" t="s">
        <v>42</v>
      </c>
      <c r="B24" s="11">
        <v>86452042.150000006</v>
      </c>
      <c r="C24" s="11">
        <f>86119011+333031.15</f>
        <v>86452042.150000006</v>
      </c>
      <c r="D24" s="11"/>
      <c r="E24" s="11">
        <f>1950000+2760352.52-0.01+338773.1+347328.99+17290829.51+6861013.53+49382151.18+3117912.77+725399.42+2470463.39+403122.38+338773.1-338773.1</f>
        <v>85647346.779999986</v>
      </c>
      <c r="F24" s="13">
        <v>0.96</v>
      </c>
      <c r="G24" s="20">
        <f t="shared" ref="G24" si="5">C24-E24</f>
        <v>804695.37000001967</v>
      </c>
      <c r="H24" s="11">
        <v>804695.37</v>
      </c>
      <c r="I24" s="11"/>
      <c r="J24" s="11">
        <v>0</v>
      </c>
      <c r="K24" s="11"/>
      <c r="L24" s="15">
        <v>0.96</v>
      </c>
      <c r="M24" s="16">
        <f t="shared" ref="M24" si="6">L24</f>
        <v>0.96</v>
      </c>
    </row>
    <row r="25" spans="1:14" s="1" customFormat="1" x14ac:dyDescent="0.2">
      <c r="A25" s="24"/>
      <c r="B25" s="20"/>
      <c r="C25" s="20"/>
      <c r="D25" s="20"/>
      <c r="E25" s="11"/>
      <c r="F25" s="25"/>
      <c r="G25" s="11"/>
      <c r="H25" s="20"/>
      <c r="I25" s="26"/>
      <c r="J25" s="20"/>
      <c r="K25" s="27"/>
      <c r="L25" s="15"/>
      <c r="M25" s="16"/>
    </row>
    <row r="26" spans="1:14" s="1" customFormat="1" x14ac:dyDescent="0.2">
      <c r="A26" s="18"/>
      <c r="B26" s="20"/>
      <c r="C26" s="20"/>
      <c r="D26" s="20"/>
      <c r="E26" s="20"/>
      <c r="F26" s="13"/>
      <c r="G26" s="20"/>
      <c r="H26" s="20"/>
      <c r="I26" s="20"/>
      <c r="J26" s="20"/>
      <c r="K26" s="20"/>
      <c r="L26" s="15"/>
      <c r="M26" s="16"/>
    </row>
    <row r="27" spans="1:14" s="1" customFormat="1" x14ac:dyDescent="0.2">
      <c r="A27" s="24"/>
      <c r="B27" s="27"/>
      <c r="C27" s="28"/>
      <c r="D27" s="28"/>
      <c r="E27" s="28"/>
      <c r="F27" s="29"/>
      <c r="G27" s="28"/>
      <c r="H27" s="27"/>
      <c r="I27" s="27"/>
      <c r="J27" s="27"/>
      <c r="K27" s="27"/>
      <c r="L27" s="15"/>
      <c r="M27" s="15"/>
    </row>
    <row r="28" spans="1:14" s="1" customFormat="1" ht="13.5" thickBot="1" x14ac:dyDescent="0.25">
      <c r="A28" s="30" t="s">
        <v>43</v>
      </c>
      <c r="B28" s="31">
        <f>SUM(B9:B27)</f>
        <v>280636276.32000005</v>
      </c>
      <c r="C28" s="31">
        <f>SUM(C9:C27)</f>
        <v>277454164.21000004</v>
      </c>
      <c r="D28" s="31">
        <f>SUM(D9:D27)</f>
        <v>7427.46</v>
      </c>
      <c r="E28" s="31">
        <f>SUM(E9:E27)</f>
        <v>268467239.21000004</v>
      </c>
      <c r="F28" s="32">
        <f>E28/C28</f>
        <v>0.96760933458833231</v>
      </c>
      <c r="G28" s="31">
        <f>SUM(G9:G27)</f>
        <v>8994352.4600000195</v>
      </c>
      <c r="H28" s="31">
        <f>SUM(H9:H27)</f>
        <v>4725856.2299999995</v>
      </c>
      <c r="I28" s="31">
        <f>SUM(I9:I27)</f>
        <v>5329857.08</v>
      </c>
      <c r="J28" s="31">
        <f>SUM(J9:J27)</f>
        <v>714031.8600000001</v>
      </c>
      <c r="K28" s="31">
        <f>SUM(K9:K27)</f>
        <v>-347328.98999999888</v>
      </c>
      <c r="L28" s="32">
        <f>E28/B28</f>
        <v>0.95663769036001578</v>
      </c>
      <c r="M28" s="33">
        <f>L28</f>
        <v>0.95663769036001578</v>
      </c>
    </row>
    <row r="29" spans="1:14" s="1" customFormat="1" x14ac:dyDescent="0.2">
      <c r="A29" s="34"/>
      <c r="B29" s="34"/>
      <c r="C29" s="34"/>
      <c r="D29" s="34"/>
      <c r="E29" s="34"/>
      <c r="F29" s="34"/>
      <c r="G29" s="34"/>
      <c r="H29" s="34"/>
      <c r="I29" s="35">
        <f>H28+I28-10055713.31</f>
        <v>0</v>
      </c>
      <c r="J29" s="35">
        <f>J28-714031.86</f>
        <v>0</v>
      </c>
      <c r="K29" s="35"/>
      <c r="L29" s="34"/>
      <c r="M29" s="34"/>
    </row>
    <row r="30" spans="1:14" s="1" customFormat="1" x14ac:dyDescent="0.2">
      <c r="A30" s="34"/>
      <c r="B30" s="34"/>
      <c r="C30" s="34"/>
      <c r="D30" s="34"/>
      <c r="E30" s="34"/>
      <c r="F30" s="34"/>
      <c r="G30" s="34"/>
      <c r="H30" s="34"/>
      <c r="I30" s="35"/>
      <c r="J30" s="35"/>
      <c r="K30" s="35"/>
      <c r="L30" s="34"/>
      <c r="M30" s="34"/>
    </row>
    <row r="31" spans="1:14" s="1" customFormat="1" x14ac:dyDescent="0.2">
      <c r="A31" s="34"/>
      <c r="B31" s="34"/>
      <c r="C31" s="34"/>
      <c r="D31" s="34"/>
      <c r="E31" s="34"/>
      <c r="F31" s="34"/>
      <c r="G31" s="34"/>
      <c r="H31" s="34"/>
      <c r="I31" s="35"/>
      <c r="J31" s="35"/>
      <c r="K31" s="35"/>
      <c r="L31" s="34"/>
      <c r="M31" s="34"/>
    </row>
    <row r="32" spans="1:14" s="1" customFormat="1" x14ac:dyDescent="0.2">
      <c r="A32" s="34"/>
      <c r="B32" s="34"/>
      <c r="C32" s="34"/>
      <c r="D32" s="34"/>
      <c r="E32" s="34"/>
      <c r="F32" s="34"/>
      <c r="G32" s="34"/>
      <c r="H32" s="34"/>
      <c r="I32" s="35"/>
      <c r="J32" s="35"/>
      <c r="K32" s="35"/>
      <c r="L32" s="34"/>
      <c r="M32" s="34"/>
    </row>
    <row r="33" spans="1:14" s="1" customFormat="1" x14ac:dyDescent="0.2">
      <c r="A33" s="34"/>
      <c r="B33" s="34"/>
      <c r="C33" s="34"/>
      <c r="D33" s="34"/>
      <c r="E33" s="34"/>
      <c r="F33" s="34"/>
      <c r="G33" s="34"/>
      <c r="H33" s="35"/>
      <c r="I33" s="34"/>
      <c r="J33" s="34"/>
      <c r="K33" s="35"/>
      <c r="L33" s="34"/>
      <c r="M33" s="34"/>
    </row>
    <row r="34" spans="1:14" s="1" customFormat="1" x14ac:dyDescent="0.2">
      <c r="A34" s="44" t="s">
        <v>50</v>
      </c>
      <c r="B34" s="44"/>
      <c r="C34" s="35"/>
      <c r="D34" s="35"/>
      <c r="E34" s="44" t="s">
        <v>47</v>
      </c>
      <c r="F34" s="44"/>
      <c r="G34" s="44"/>
      <c r="H34" s="35"/>
      <c r="I34" s="34"/>
      <c r="J34" s="45" t="s">
        <v>51</v>
      </c>
      <c r="K34" s="45"/>
      <c r="L34" s="34"/>
      <c r="M34" s="34"/>
      <c r="N34" s="36"/>
    </row>
    <row r="35" spans="1:14" s="1" customFormat="1" x14ac:dyDescent="0.2">
      <c r="A35" s="42"/>
      <c r="B35" s="42"/>
      <c r="C35" s="35"/>
      <c r="D35" s="35"/>
      <c r="E35" s="42"/>
      <c r="F35" s="42"/>
      <c r="G35" s="42"/>
      <c r="H35" s="35"/>
      <c r="I35" s="34"/>
      <c r="J35" s="41"/>
      <c r="K35" s="41"/>
      <c r="L35" s="34"/>
      <c r="M35" s="34"/>
      <c r="N35" s="36"/>
    </row>
    <row r="36" spans="1:14" s="1" customFormat="1" x14ac:dyDescent="0.2">
      <c r="A36" s="34"/>
      <c r="B36" s="34"/>
      <c r="C36" s="35"/>
      <c r="D36" s="35"/>
      <c r="E36" s="34"/>
      <c r="F36" s="34"/>
      <c r="G36" s="34"/>
      <c r="H36" s="35"/>
      <c r="I36" s="34"/>
      <c r="J36" s="35"/>
      <c r="K36" s="35"/>
      <c r="L36" s="34"/>
      <c r="M36" s="34"/>
      <c r="N36" s="37"/>
    </row>
    <row r="37" spans="1:14" s="1" customFormat="1" x14ac:dyDescent="0.2">
      <c r="A37" s="44" t="s">
        <v>44</v>
      </c>
      <c r="B37" s="44"/>
      <c r="C37" s="38"/>
      <c r="D37" s="38"/>
      <c r="E37" s="44" t="s">
        <v>52</v>
      </c>
      <c r="F37" s="44"/>
      <c r="G37" s="44"/>
      <c r="H37" s="43"/>
      <c r="I37" s="35"/>
      <c r="J37" s="45" t="s">
        <v>45</v>
      </c>
      <c r="K37" s="45"/>
      <c r="L37" s="34"/>
      <c r="M37" s="34"/>
      <c r="N37" s="37"/>
    </row>
    <row r="38" spans="1:14" s="1" customFormat="1" x14ac:dyDescent="0.2">
      <c r="A38" s="44" t="s">
        <v>49</v>
      </c>
      <c r="B38" s="44"/>
      <c r="C38" s="38"/>
      <c r="D38" s="38"/>
      <c r="E38" s="44" t="s">
        <v>46</v>
      </c>
      <c r="F38" s="44"/>
      <c r="G38" s="44"/>
      <c r="H38" s="35"/>
      <c r="I38" s="35"/>
      <c r="J38" s="45" t="s">
        <v>48</v>
      </c>
      <c r="K38" s="45"/>
      <c r="L38" s="34"/>
      <c r="M38" s="34"/>
      <c r="N38" s="37"/>
    </row>
  </sheetData>
  <mergeCells count="17">
    <mergeCell ref="A6:A7"/>
    <mergeCell ref="F6:F7"/>
    <mergeCell ref="L6:M6"/>
    <mergeCell ref="A1:M1"/>
    <mergeCell ref="A2:M2"/>
    <mergeCell ref="A3:M3"/>
    <mergeCell ref="C5:G5"/>
    <mergeCell ref="H5:K5"/>
    <mergeCell ref="A37:B37"/>
    <mergeCell ref="A38:B38"/>
    <mergeCell ref="A34:B34"/>
    <mergeCell ref="J37:K37"/>
    <mergeCell ref="J38:K38"/>
    <mergeCell ref="J34:K34"/>
    <mergeCell ref="E37:G37"/>
    <mergeCell ref="E38:G38"/>
    <mergeCell ref="E34:G3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67056</dc:creator>
  <cp:lastModifiedBy>Lolotla</cp:lastModifiedBy>
  <dcterms:created xsi:type="dcterms:W3CDTF">2021-01-19T00:41:04Z</dcterms:created>
  <dcterms:modified xsi:type="dcterms:W3CDTF">2021-04-29T16:35:48Z</dcterms:modified>
</cp:coreProperties>
</file>